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070" tabRatio="829"/>
  </bookViews>
  <sheets>
    <sheet name="новый" sheetId="10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6_9" localSheetId="0">#REF!</definedName>
    <definedName name="Excel_BuiltIn_Print_Titles_6_9">#REF!</definedName>
    <definedName name="_xlnm.Print_Titles" localSheetId="0">новый!$3:$5</definedName>
  </definedNames>
  <calcPr calcId="124519"/>
</workbook>
</file>

<file path=xl/calcChain.xml><?xml version="1.0" encoding="utf-8"?>
<calcChain xmlns="http://schemas.openxmlformats.org/spreadsheetml/2006/main">
  <c r="D34" i="10"/>
  <c r="D33"/>
  <c r="D32"/>
  <c r="D6"/>
  <c r="D53"/>
  <c r="D50"/>
  <c r="D57" l="1"/>
  <c r="D30" l="1"/>
  <c r="D28"/>
  <c r="C75"/>
  <c r="C76" s="1"/>
  <c r="K70"/>
  <c r="A62"/>
  <c r="A63" s="1"/>
  <c r="A64" s="1"/>
  <c r="A61"/>
  <c r="D46"/>
  <c r="D47" s="1"/>
  <c r="D56" s="1"/>
  <c r="D29"/>
  <c r="D16"/>
  <c r="D17" s="1"/>
  <c r="D12"/>
  <c r="D11" s="1"/>
  <c r="A7"/>
  <c r="B5"/>
  <c r="C5" s="1"/>
  <c r="D45" l="1"/>
  <c r="D60" s="1"/>
  <c r="D62" s="1"/>
  <c r="D23"/>
  <c r="D18"/>
  <c r="D24" s="1"/>
  <c r="D19" l="1"/>
  <c r="D25" s="1"/>
  <c r="D20" l="1"/>
  <c r="D21" s="1"/>
  <c r="D26"/>
  <c r="D27" s="1"/>
  <c r="D35" l="1"/>
  <c r="D38" s="1"/>
  <c r="D39" l="1"/>
  <c r="D36"/>
  <c r="D37"/>
  <c r="D9" s="1"/>
  <c r="D40" l="1"/>
  <c r="D61"/>
  <c r="D63" s="1"/>
  <c r="D64"/>
</calcChain>
</file>

<file path=xl/sharedStrings.xml><?xml version="1.0" encoding="utf-8"?>
<sst xmlns="http://schemas.openxmlformats.org/spreadsheetml/2006/main" count="164" uniqueCount="118">
  <si>
    <t>№ п/п</t>
  </si>
  <si>
    <t xml:space="preserve"> 1 </t>
  </si>
  <si>
    <t>чел.</t>
  </si>
  <si>
    <t>Период обучения</t>
  </si>
  <si>
    <t>мес</t>
  </si>
  <si>
    <t>т.т.</t>
  </si>
  <si>
    <t>3.1</t>
  </si>
  <si>
    <t>общее ко-во часов в месяц на группу по ГОСТиППО (по курсовой подготовке), из них:</t>
  </si>
  <si>
    <t xml:space="preserve"> - теоретический курс</t>
  </si>
  <si>
    <t>час</t>
  </si>
  <si>
    <t xml:space="preserve"> - практический курс</t>
  </si>
  <si>
    <t>3.2</t>
  </si>
  <si>
    <t>кол-во студентов в группе</t>
  </si>
  <si>
    <t>3.3</t>
  </si>
  <si>
    <t>кол-во групп (стр.1/стр.3.2)</t>
  </si>
  <si>
    <t xml:space="preserve">ед.   </t>
  </si>
  <si>
    <t>3.4</t>
  </si>
  <si>
    <t>общее кол-во часов в месяц на все группы (стр.3.1*стр.3.3), их них:</t>
  </si>
  <si>
    <t>3.5</t>
  </si>
  <si>
    <t>месячная нагрузка на 1-го преподавателя мастера призв.обуч.</t>
  </si>
  <si>
    <t>3.6</t>
  </si>
  <si>
    <t>кол-во педагогических ставок в месяц (стр.3.4/стр.3.5), из них:</t>
  </si>
  <si>
    <t>ст</t>
  </si>
  <si>
    <t>3.7</t>
  </si>
  <si>
    <t>тенге</t>
  </si>
  <si>
    <t>3.8</t>
  </si>
  <si>
    <t>БДО</t>
  </si>
  <si>
    <t>3.9</t>
  </si>
  <si>
    <t>3.10</t>
  </si>
  <si>
    <t>3.11</t>
  </si>
  <si>
    <t>4.1</t>
  </si>
  <si>
    <t>Число детей-сирот, получающих питание (0,5% от общего количества)</t>
  </si>
  <si>
    <t>4.2</t>
  </si>
  <si>
    <t>Число дней питания в месяц (30 дн. - дети-сироты; 16 дн. - прочие (190 дн / 12 мес))</t>
  </si>
  <si>
    <t>дн.</t>
  </si>
  <si>
    <t>4.3</t>
  </si>
  <si>
    <t>Стоимость рациона питания 1-го студента из числа детей-сирот в день</t>
  </si>
  <si>
    <t>4.4</t>
  </si>
  <si>
    <t>Стоимость рациона питания 1-го студента в день (не сирота)</t>
  </si>
  <si>
    <t>5</t>
  </si>
  <si>
    <t>Коммунальные услуги (стр.5.5+5.8+5.11)</t>
  </si>
  <si>
    <t>5.1</t>
  </si>
  <si>
    <t>кв.м</t>
  </si>
  <si>
    <t>5.2</t>
  </si>
  <si>
    <t>5.3</t>
  </si>
  <si>
    <t>расход горячей воды на 1-го в месяц</t>
  </si>
  <si>
    <t>куб.м</t>
  </si>
  <si>
    <t>5.4</t>
  </si>
  <si>
    <t xml:space="preserve">средний тариф за 1 куб.м. горячего водоснабжения </t>
  </si>
  <si>
    <t>5.5</t>
  </si>
  <si>
    <t>5.6</t>
  </si>
  <si>
    <t>расход холодной воды, включая канализацию, на 1-го в месяц</t>
  </si>
  <si>
    <t>5.7</t>
  </si>
  <si>
    <t xml:space="preserve">средний тариф за 1 куб.м. холодной воды </t>
  </si>
  <si>
    <t>5.8</t>
  </si>
  <si>
    <t>5.9</t>
  </si>
  <si>
    <t>5.10</t>
  </si>
  <si>
    <t>средний тариф стоимости 1 квт/часа</t>
  </si>
  <si>
    <t>5.11</t>
  </si>
  <si>
    <t>7</t>
  </si>
  <si>
    <t>7.1</t>
  </si>
  <si>
    <t>норма на 1-го в месяц в размере кратности МРП</t>
  </si>
  <si>
    <t>7.2</t>
  </si>
  <si>
    <t>минимальный расчетный показатель (МРП)</t>
  </si>
  <si>
    <t>ИТОГО РАСХОД В МЕСЯЦ (на весь контингент)</t>
  </si>
  <si>
    <t>Расходы на 1-го в месяц</t>
  </si>
  <si>
    <t>ИТОГО РАСХОД ЗА ВЕСЬ ПЕРИОД ОБУЧЕНИЯ (на весь контингент)</t>
  </si>
  <si>
    <t>Расходы на 1-го за весь период обучения</t>
  </si>
  <si>
    <t xml:space="preserve">* Стипендия (стр.6) предусматривается только для успевающих студентов колледжей. </t>
  </si>
  <si>
    <t>Расходы в месяц без стипендии</t>
  </si>
  <si>
    <t>Расход на 1-го в месяц без стипендии</t>
  </si>
  <si>
    <t>Увеличение месячного расхода на 1-го  обучающегося во 2-ом полугодии связано в увеличением заработной платы и стипендии.</t>
  </si>
  <si>
    <t>Расчет среднегодового контингента обучающихся на 2010 год</t>
  </si>
  <si>
    <t>Контингент на начало 2010 г., чел.</t>
  </si>
  <si>
    <t>Выпуск 2010 г, чел</t>
  </si>
  <si>
    <t>Прием 2010 г, чел</t>
  </si>
  <si>
    <t>Отсев (1% от приема)</t>
  </si>
  <si>
    <t>Среднегодовой контингент, чел</t>
  </si>
  <si>
    <t>краткосрочное профессиональное обучение</t>
  </si>
  <si>
    <t>Направление</t>
  </si>
  <si>
    <t xml:space="preserve"> - теоретический курс (40%)</t>
  </si>
  <si>
    <t xml:space="preserve"> - практический курс (60%), из них:</t>
  </si>
  <si>
    <t>в организации образования (50%)</t>
  </si>
  <si>
    <t>на предприятии (50%)</t>
  </si>
  <si>
    <t>в организации образования (мастер п/о)</t>
  </si>
  <si>
    <t>на предприятии (наставник)</t>
  </si>
  <si>
    <t>тыс.т.</t>
  </si>
  <si>
    <t>Итого среднемесячная заработная плата  педагогов ((стр.3.6*стр.3.7+3.6*3.8)/1000)</t>
  </si>
  <si>
    <t>должностной оклад 1-ой ставки преопдавателя</t>
  </si>
  <si>
    <t>должностной оклад 1-ой ставки  мастера призв.обуч.</t>
  </si>
  <si>
    <t>должностной оклад 1-ой ставки  наставника</t>
  </si>
  <si>
    <t>3.12</t>
  </si>
  <si>
    <t>социальный налог (6%)</t>
  </si>
  <si>
    <t>3.13</t>
  </si>
  <si>
    <t>ОПВ (10%)</t>
  </si>
  <si>
    <t>ФСМС (2%)</t>
  </si>
  <si>
    <t>3.14</t>
  </si>
  <si>
    <t xml:space="preserve">Итого среднемесячная заработная плата  педагогов с учетом соц.отчислений </t>
  </si>
  <si>
    <t>кВтч</t>
  </si>
  <si>
    <t>Общая площадь учебных и прозводственных корпусов в расчет е на 1-го обучающегося</t>
  </si>
  <si>
    <t>Итого за горячую воду на 1-го (стр.5.3*5.4*1/1000)</t>
  </si>
  <si>
    <t>Итого за холодную воду и канализацию на 1-го (стр.5.6*5.7*1/1000)</t>
  </si>
  <si>
    <t>Итого за эл/энергию на  1 кв.м площади (стр.5.9*5.10*5.2/1000)</t>
  </si>
  <si>
    <t xml:space="preserve">расход эл/энергии на  1 кв.м площади в месяц </t>
  </si>
  <si>
    <t>Заработная плата (с учетом соцотчислений)</t>
  </si>
  <si>
    <t>Общий контингент обучающихся, из них:</t>
  </si>
  <si>
    <t>контингент обучающихся по срокам обучения</t>
  </si>
  <si>
    <t>Общий объем расходов</t>
  </si>
  <si>
    <t>Прочие расходы (на финуслуги, приобретение учебно-методической литературы, материалов, инструментов, свидетельство и др.)  (стр.1*7.1*7.2/1000)</t>
  </si>
  <si>
    <t>соц.отчисления в Гос.фонд.страх. (3,5%)</t>
  </si>
  <si>
    <t>Показатели</t>
  </si>
  <si>
    <t>Ед. изм.</t>
  </si>
  <si>
    <t>коэффициент (В1-4, 10-13 лет), преподаватель</t>
  </si>
  <si>
    <t>коэффициент (В2-4, 10-13 лет), мастер п/о</t>
  </si>
  <si>
    <t xml:space="preserve">коэффициент (В4-4, 10-13 лет), наставник </t>
  </si>
  <si>
    <t>Нормы общей площади на 1-го (Приказ Министра здравоохранения РК от 16.08.2017г. №611)</t>
  </si>
  <si>
    <t>Расчет средних расходов на  1-го обучающегося 
в 2020 году на краткосрочные профессиональное обучение в рамках Государственной программы развития продуктивной занятости и массового предпринимательства на 2017 – 2021 годы "Еңбек"</t>
  </si>
  <si>
    <t xml:space="preserve">Приложение №1 к протоколу заседания региональной комиссии по вопросам реализации программ занятости от 13 мая 2020 года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</si>
</sst>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3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Times New Roman"/>
      <family val="1"/>
      <charset val="204"/>
    </font>
    <font>
      <sz val="10.5"/>
      <name val="Arial"/>
      <family val="2"/>
      <charset val="204"/>
    </font>
    <font>
      <b/>
      <sz val="10.5"/>
      <name val="Times New Roman"/>
      <family val="1"/>
      <charset val="204"/>
    </font>
    <font>
      <u/>
      <sz val="14"/>
      <name val="Arial"/>
      <family val="2"/>
      <charset val="204"/>
    </font>
    <font>
      <i/>
      <sz val="10.5"/>
      <name val="Times New Roman"/>
      <family val="1"/>
      <charset val="204"/>
    </font>
    <font>
      <i/>
      <sz val="10.5"/>
      <name val="Arial Cyr"/>
      <family val="2"/>
      <charset val="204"/>
    </font>
    <font>
      <b/>
      <sz val="10.5"/>
      <name val="Times New Roman"/>
      <family val="1"/>
      <charset val="1"/>
    </font>
    <font>
      <b/>
      <sz val="10.5"/>
      <color indexed="9"/>
      <name val="Times New Roman"/>
      <family val="1"/>
      <charset val="204"/>
    </font>
    <font>
      <b/>
      <i/>
      <sz val="10.5"/>
      <color indexed="12"/>
      <name val="Times New Roman"/>
      <family val="1"/>
      <charset val="204"/>
    </font>
    <font>
      <i/>
      <sz val="10.5"/>
      <color indexed="9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i/>
      <sz val="10.5"/>
      <name val="Arial"/>
      <family val="2"/>
      <charset val="204"/>
    </font>
    <font>
      <sz val="10.5"/>
      <color indexed="12"/>
      <name val="Times New Roman"/>
      <family val="1"/>
      <charset val="204"/>
    </font>
    <font>
      <sz val="10.5"/>
      <color indexed="12"/>
      <name val="Arial"/>
      <family val="2"/>
      <charset val="204"/>
    </font>
    <font>
      <sz val="10.5"/>
      <color indexed="16"/>
      <name val="Times New Roman"/>
      <family val="1"/>
      <charset val="204"/>
    </font>
    <font>
      <sz val="10.5"/>
      <color indexed="3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</cellStyleXfs>
  <cellXfs count="84">
    <xf numFmtId="0" fontId="0" fillId="0" borderId="0" xfId="0"/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3" fontId="21" fillId="6" borderId="10" xfId="0" applyNumberFormat="1" applyFont="1" applyFill="1" applyBorder="1" applyAlignment="1">
      <alignment horizontal="right" vertical="center" wrapText="1"/>
    </xf>
    <xf numFmtId="3" fontId="21" fillId="6" borderId="10" xfId="0" applyNumberFormat="1" applyFont="1" applyFill="1" applyBorder="1" applyAlignment="1">
      <alignment vertical="center" wrapText="1"/>
    </xf>
    <xf numFmtId="3" fontId="21" fillId="6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Alignment="1">
      <alignment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Fill="1" applyBorder="1" applyAlignment="1">
      <alignment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165" fontId="26" fillId="0" borderId="0" xfId="0" applyNumberFormat="1" applyFont="1" applyFill="1" applyAlignment="1">
      <alignment vertical="center" wrapText="1"/>
    </xf>
    <xf numFmtId="165" fontId="21" fillId="0" borderId="0" xfId="0" applyNumberFormat="1" applyFont="1" applyFill="1" applyAlignment="1">
      <alignment vertical="center" wrapText="1"/>
    </xf>
    <xf numFmtId="3" fontId="27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horizontal="right" vertical="center" wrapText="1"/>
    </xf>
    <xf numFmtId="165" fontId="28" fillId="0" borderId="0" xfId="0" applyNumberFormat="1" applyFont="1" applyFill="1" applyBorder="1" applyAlignment="1">
      <alignment vertical="center" wrapText="1"/>
    </xf>
    <xf numFmtId="165" fontId="29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Alignment="1">
      <alignment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30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Alignment="1">
      <alignment vertical="center" wrapText="1"/>
    </xf>
    <xf numFmtId="3" fontId="31" fillId="0" borderId="0" xfId="0" applyNumberFormat="1" applyFont="1" applyFill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Alignment="1">
      <alignment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6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86"/>
  <sheetViews>
    <sheetView tabSelected="1" workbookViewId="0">
      <selection activeCell="D1" sqref="D1"/>
    </sheetView>
  </sheetViews>
  <sheetFormatPr defaultRowHeight="13.5" outlineLevelRow="1" outlineLevelCol="1"/>
  <cols>
    <col min="1" max="1" width="8.42578125" style="5" customWidth="1"/>
    <col min="2" max="2" width="40.7109375" style="5" customWidth="1"/>
    <col min="3" max="3" width="8.42578125" style="12" customWidth="1"/>
    <col min="4" max="4" width="18" style="12" customWidth="1"/>
    <col min="5" max="6" width="9.140625" style="5" customWidth="1" outlineLevel="1"/>
    <col min="7" max="7" width="13.42578125" style="5" customWidth="1" outlineLevel="1"/>
    <col min="8" max="8" width="9.140625" style="5"/>
    <col min="9" max="9" width="11.7109375" style="5" bestFit="1" customWidth="1"/>
    <col min="10" max="247" width="9.140625" style="5"/>
    <col min="248" max="16384" width="9.140625" style="7"/>
  </cols>
  <sheetData>
    <row r="1" spans="1:249" ht="91.5" customHeight="1">
      <c r="D1" s="83" t="s">
        <v>117</v>
      </c>
    </row>
    <row r="2" spans="1:249" ht="57" customHeight="1">
      <c r="A2" s="75" t="s">
        <v>116</v>
      </c>
      <c r="B2" s="75"/>
      <c r="C2" s="75"/>
      <c r="D2" s="75"/>
      <c r="E2" s="6"/>
    </row>
    <row r="3" spans="1:249" ht="14.1" customHeight="1">
      <c r="A3" s="79" t="s">
        <v>0</v>
      </c>
      <c r="B3" s="79" t="s">
        <v>110</v>
      </c>
      <c r="C3" s="81" t="s">
        <v>111</v>
      </c>
      <c r="D3" s="70" t="s">
        <v>79</v>
      </c>
      <c r="E3" s="3"/>
    </row>
    <row r="4" spans="1:249" s="3" customFormat="1" ht="48" customHeight="1">
      <c r="A4" s="80"/>
      <c r="B4" s="80"/>
      <c r="C4" s="82"/>
      <c r="D4" s="70" t="s">
        <v>78</v>
      </c>
      <c r="E4" s="2"/>
      <c r="IN4" s="7"/>
      <c r="IO4" s="7"/>
    </row>
    <row r="5" spans="1:249" s="3" customFormat="1">
      <c r="A5" s="4" t="s">
        <v>1</v>
      </c>
      <c r="B5" s="1">
        <f t="shared" ref="B5:C5" si="0">A5+1</f>
        <v>2</v>
      </c>
      <c r="C5" s="62">
        <f t="shared" si="0"/>
        <v>3</v>
      </c>
      <c r="D5" s="70">
        <v>4</v>
      </c>
      <c r="IN5" s="7"/>
      <c r="IO5" s="7"/>
    </row>
    <row r="6" spans="1:249" s="3" customFormat="1" ht="27" customHeight="1">
      <c r="A6" s="8"/>
      <c r="B6" s="8" t="s">
        <v>105</v>
      </c>
      <c r="C6" s="62"/>
      <c r="D6" s="71">
        <f>D7</f>
        <v>15</v>
      </c>
      <c r="IN6" s="7"/>
      <c r="IO6" s="7"/>
    </row>
    <row r="7" spans="1:249" s="11" customFormat="1" ht="27">
      <c r="A7" s="14">
        <f>A4+1</f>
        <v>1</v>
      </c>
      <c r="B7" s="14" t="s">
        <v>106</v>
      </c>
      <c r="C7" s="62" t="s">
        <v>2</v>
      </c>
      <c r="D7" s="66">
        <v>15</v>
      </c>
      <c r="E7" s="10"/>
      <c r="H7" s="55"/>
      <c r="IN7" s="7"/>
      <c r="IO7" s="7"/>
    </row>
    <row r="8" spans="1:249" s="11" customFormat="1">
      <c r="A8" s="8">
        <v>2</v>
      </c>
      <c r="B8" s="8" t="s">
        <v>3</v>
      </c>
      <c r="C8" s="62" t="s">
        <v>4</v>
      </c>
      <c r="D8" s="67">
        <v>3</v>
      </c>
      <c r="E8" s="10"/>
      <c r="H8" s="12"/>
      <c r="IN8" s="7"/>
      <c r="IO8" s="7"/>
    </row>
    <row r="9" spans="1:249" s="11" customFormat="1" ht="27">
      <c r="A9" s="8">
        <v>3</v>
      </c>
      <c r="B9" s="8" t="s">
        <v>104</v>
      </c>
      <c r="C9" s="62" t="s">
        <v>5</v>
      </c>
      <c r="D9" s="67">
        <f>D35+D37+D38</f>
        <v>211.07720688750001</v>
      </c>
      <c r="H9" s="55"/>
      <c r="I9" s="58"/>
      <c r="IN9" s="7"/>
      <c r="IO9" s="7"/>
    </row>
    <row r="10" spans="1:249" ht="40.5">
      <c r="A10" s="13" t="s">
        <v>6</v>
      </c>
      <c r="B10" s="14" t="s">
        <v>7</v>
      </c>
      <c r="C10" s="63" t="s">
        <v>9</v>
      </c>
      <c r="D10" s="68">
        <v>144</v>
      </c>
    </row>
    <row r="11" spans="1:249" s="21" customFormat="1">
      <c r="A11" s="17"/>
      <c r="B11" s="18" t="s">
        <v>80</v>
      </c>
      <c r="C11" s="64" t="s">
        <v>9</v>
      </c>
      <c r="D11" s="69">
        <f>D10-D12</f>
        <v>57.600000000000009</v>
      </c>
      <c r="IN11" s="7"/>
      <c r="IO11" s="7"/>
    </row>
    <row r="12" spans="1:249" s="21" customFormat="1">
      <c r="A12" s="17"/>
      <c r="B12" s="18" t="s">
        <v>81</v>
      </c>
      <c r="C12" s="64" t="s">
        <v>9</v>
      </c>
      <c r="D12" s="69">
        <f>D10*0.6</f>
        <v>86.399999999999991</v>
      </c>
      <c r="IN12" s="7"/>
      <c r="IO12" s="7"/>
    </row>
    <row r="13" spans="1:249" s="21" customFormat="1">
      <c r="A13" s="17"/>
      <c r="B13" s="18" t="s">
        <v>82</v>
      </c>
      <c r="C13" s="64" t="s">
        <v>9</v>
      </c>
      <c r="D13" s="69">
        <v>43</v>
      </c>
      <c r="IN13" s="7"/>
      <c r="IO13" s="7"/>
    </row>
    <row r="14" spans="1:249" s="21" customFormat="1">
      <c r="A14" s="17"/>
      <c r="B14" s="18" t="s">
        <v>83</v>
      </c>
      <c r="C14" s="64" t="s">
        <v>9</v>
      </c>
      <c r="D14" s="69">
        <v>43</v>
      </c>
      <c r="IN14" s="7"/>
      <c r="IO14" s="7"/>
    </row>
    <row r="15" spans="1:249">
      <c r="A15" s="13" t="s">
        <v>11</v>
      </c>
      <c r="B15" s="14" t="s">
        <v>12</v>
      </c>
      <c r="C15" s="63" t="s">
        <v>2</v>
      </c>
      <c r="D15" s="68">
        <v>15</v>
      </c>
    </row>
    <row r="16" spans="1:249">
      <c r="A16" s="13" t="s">
        <v>13</v>
      </c>
      <c r="B16" s="14" t="s">
        <v>14</v>
      </c>
      <c r="C16" s="63" t="s">
        <v>15</v>
      </c>
      <c r="D16" s="68">
        <f>D7/D15</f>
        <v>1</v>
      </c>
    </row>
    <row r="17" spans="1:249" ht="25.5" customHeight="1">
      <c r="A17" s="13" t="s">
        <v>16</v>
      </c>
      <c r="B17" s="14" t="s">
        <v>17</v>
      </c>
      <c r="C17" s="63" t="s">
        <v>9</v>
      </c>
      <c r="D17" s="68">
        <f>D10*D16</f>
        <v>144</v>
      </c>
    </row>
    <row r="18" spans="1:249">
      <c r="A18" s="13"/>
      <c r="B18" s="18" t="s">
        <v>8</v>
      </c>
      <c r="C18" s="64" t="s">
        <v>9</v>
      </c>
      <c r="D18" s="69">
        <f>D17*40%</f>
        <v>57.6</v>
      </c>
    </row>
    <row r="19" spans="1:249">
      <c r="A19" s="13"/>
      <c r="B19" s="18" t="s">
        <v>10</v>
      </c>
      <c r="C19" s="64" t="s">
        <v>9</v>
      </c>
      <c r="D19" s="69">
        <f>D17-D18</f>
        <v>86.4</v>
      </c>
    </row>
    <row r="20" spans="1:249">
      <c r="A20" s="13"/>
      <c r="B20" s="18" t="s">
        <v>82</v>
      </c>
      <c r="C20" s="64" t="s">
        <v>9</v>
      </c>
      <c r="D20" s="69">
        <f>D19/2</f>
        <v>43.2</v>
      </c>
    </row>
    <row r="21" spans="1:249">
      <c r="A21" s="13"/>
      <c r="B21" s="18" t="s">
        <v>83</v>
      </c>
      <c r="C21" s="64" t="s">
        <v>9</v>
      </c>
      <c r="D21" s="69">
        <f>D19-D20</f>
        <v>43.2</v>
      </c>
    </row>
    <row r="22" spans="1:249" ht="27">
      <c r="A22" s="13" t="s">
        <v>18</v>
      </c>
      <c r="B22" s="14" t="s">
        <v>19</v>
      </c>
      <c r="C22" s="63" t="s">
        <v>9</v>
      </c>
      <c r="D22" s="68">
        <v>72</v>
      </c>
    </row>
    <row r="23" spans="1:249" ht="27">
      <c r="A23" s="13" t="s">
        <v>20</v>
      </c>
      <c r="B23" s="14" t="s">
        <v>21</v>
      </c>
      <c r="C23" s="63" t="s">
        <v>22</v>
      </c>
      <c r="D23" s="68">
        <f>D17/D22</f>
        <v>2</v>
      </c>
    </row>
    <row r="24" spans="1:249">
      <c r="A24" s="13"/>
      <c r="B24" s="18" t="s">
        <v>8</v>
      </c>
      <c r="C24" s="63" t="s">
        <v>22</v>
      </c>
      <c r="D24" s="69">
        <f>D18/D22</f>
        <v>0.8</v>
      </c>
    </row>
    <row r="25" spans="1:249">
      <c r="A25" s="13"/>
      <c r="B25" s="18" t="s">
        <v>10</v>
      </c>
      <c r="C25" s="63" t="s">
        <v>22</v>
      </c>
      <c r="D25" s="69">
        <f>D19/D22</f>
        <v>1.2000000000000002</v>
      </c>
    </row>
    <row r="26" spans="1:249">
      <c r="A26" s="13"/>
      <c r="B26" s="18" t="s">
        <v>84</v>
      </c>
      <c r="C26" s="63" t="s">
        <v>22</v>
      </c>
      <c r="D26" s="69">
        <f>D25/2</f>
        <v>0.60000000000000009</v>
      </c>
    </row>
    <row r="27" spans="1:249">
      <c r="A27" s="13"/>
      <c r="B27" s="18" t="s">
        <v>85</v>
      </c>
      <c r="C27" s="63" t="s">
        <v>22</v>
      </c>
      <c r="D27" s="69">
        <f>D25-D26</f>
        <v>0.60000000000000009</v>
      </c>
    </row>
    <row r="28" spans="1:249" ht="27">
      <c r="A28" s="13" t="s">
        <v>23</v>
      </c>
      <c r="B28" s="14" t="s">
        <v>88</v>
      </c>
      <c r="C28" s="63" t="s">
        <v>24</v>
      </c>
      <c r="D28" s="68">
        <f>D31*D32</f>
        <v>109057.7625</v>
      </c>
    </row>
    <row r="29" spans="1:249" ht="27">
      <c r="A29" s="13" t="s">
        <v>25</v>
      </c>
      <c r="B29" s="14" t="s">
        <v>89</v>
      </c>
      <c r="C29" s="63" t="s">
        <v>24</v>
      </c>
      <c r="D29" s="68">
        <f>D31*D33</f>
        <v>96891.074999999997</v>
      </c>
    </row>
    <row r="30" spans="1:249" ht="27" customHeight="1">
      <c r="A30" s="13" t="s">
        <v>27</v>
      </c>
      <c r="B30" s="14" t="s">
        <v>90</v>
      </c>
      <c r="C30" s="15" t="s">
        <v>24</v>
      </c>
      <c r="D30" s="65">
        <f>D31*D34</f>
        <v>78972.862499999988</v>
      </c>
    </row>
    <row r="31" spans="1:249" s="21" customFormat="1" ht="16.5" customHeight="1">
      <c r="A31" s="17"/>
      <c r="B31" s="18" t="s">
        <v>26</v>
      </c>
      <c r="C31" s="19" t="s">
        <v>24</v>
      </c>
      <c r="D31" s="20">
        <v>17697</v>
      </c>
      <c r="IN31" s="7"/>
      <c r="IO31" s="7"/>
    </row>
    <row r="32" spans="1:249" s="21" customFormat="1" ht="30.75" customHeight="1">
      <c r="A32" s="13"/>
      <c r="B32" s="18" t="s">
        <v>112</v>
      </c>
      <c r="C32" s="19"/>
      <c r="D32" s="72">
        <f>4.93*1.25</f>
        <v>6.1624999999999996</v>
      </c>
      <c r="IN32" s="7"/>
      <c r="IO32" s="7"/>
    </row>
    <row r="33" spans="1:249" s="21" customFormat="1" ht="15.75" customHeight="1">
      <c r="A33" s="13"/>
      <c r="B33" s="18" t="s">
        <v>113</v>
      </c>
      <c r="C33" s="19"/>
      <c r="D33" s="72">
        <f>4.38*1.25</f>
        <v>5.4749999999999996</v>
      </c>
      <c r="IN33" s="7"/>
      <c r="IO33" s="7"/>
    </row>
    <row r="34" spans="1:249" s="21" customFormat="1" ht="18.75" customHeight="1">
      <c r="A34" s="13"/>
      <c r="B34" s="18" t="s">
        <v>114</v>
      </c>
      <c r="C34" s="19"/>
      <c r="D34" s="72">
        <f>3.57*1.25</f>
        <v>4.4624999999999995</v>
      </c>
      <c r="IN34" s="7"/>
      <c r="IO34" s="7"/>
    </row>
    <row r="35" spans="1:249" ht="32.85" customHeight="1">
      <c r="A35" s="13" t="s">
        <v>28</v>
      </c>
      <c r="B35" s="14" t="s">
        <v>87</v>
      </c>
      <c r="C35" s="15" t="s">
        <v>86</v>
      </c>
      <c r="D35" s="16">
        <f>(D28*D24+D29*D26+D30*D27)/1000</f>
        <v>192.76457250000001</v>
      </c>
    </row>
    <row r="36" spans="1:249" ht="21" customHeight="1">
      <c r="A36" s="13" t="s">
        <v>29</v>
      </c>
      <c r="B36" s="14" t="s">
        <v>94</v>
      </c>
      <c r="C36" s="15" t="s">
        <v>86</v>
      </c>
      <c r="D36" s="16">
        <f>D35*10%</f>
        <v>19.276457250000004</v>
      </c>
    </row>
    <row r="37" spans="1:249" ht="20.85" customHeight="1">
      <c r="A37" s="13" t="s">
        <v>91</v>
      </c>
      <c r="B37" s="14" t="s">
        <v>92</v>
      </c>
      <c r="C37" s="15" t="s">
        <v>86</v>
      </c>
      <c r="D37" s="16">
        <f>D35*6%</f>
        <v>11.56587435</v>
      </c>
    </row>
    <row r="38" spans="1:249" ht="20.85" customHeight="1">
      <c r="A38" s="13" t="s">
        <v>93</v>
      </c>
      <c r="B38" s="14" t="s">
        <v>109</v>
      </c>
      <c r="C38" s="15" t="s">
        <v>86</v>
      </c>
      <c r="D38" s="16">
        <f>D35*3.5%</f>
        <v>6.7467600375000014</v>
      </c>
    </row>
    <row r="39" spans="1:249" ht="20.85" customHeight="1">
      <c r="A39" s="13" t="s">
        <v>96</v>
      </c>
      <c r="B39" s="14" t="s">
        <v>95</v>
      </c>
      <c r="C39" s="15" t="s">
        <v>86</v>
      </c>
      <c r="D39" s="16">
        <f>D35*2%</f>
        <v>3.8552914500000002</v>
      </c>
    </row>
    <row r="40" spans="1:249" ht="39.75" customHeight="1">
      <c r="A40" s="13"/>
      <c r="B40" s="14" t="s">
        <v>97</v>
      </c>
      <c r="C40" s="15" t="s">
        <v>86</v>
      </c>
      <c r="D40" s="16">
        <f>SUM(D35:D39)</f>
        <v>234.20895558750001</v>
      </c>
    </row>
    <row r="41" spans="1:249" ht="12.75" hidden="1" customHeight="1">
      <c r="A41" s="13" t="s">
        <v>30</v>
      </c>
      <c r="B41" s="14" t="s">
        <v>31</v>
      </c>
      <c r="C41" s="15" t="s">
        <v>2</v>
      </c>
      <c r="D41" s="16"/>
    </row>
    <row r="42" spans="1:249" ht="12.75" hidden="1" customHeight="1">
      <c r="A42" s="13" t="s">
        <v>32</v>
      </c>
      <c r="B42" s="14" t="s">
        <v>33</v>
      </c>
      <c r="C42" s="15" t="s">
        <v>34</v>
      </c>
      <c r="D42" s="16"/>
    </row>
    <row r="43" spans="1:249" ht="12.75" hidden="1" customHeight="1">
      <c r="A43" s="13" t="s">
        <v>35</v>
      </c>
      <c r="B43" s="14" t="s">
        <v>36</v>
      </c>
      <c r="C43" s="15" t="s">
        <v>24</v>
      </c>
      <c r="D43" s="16"/>
    </row>
    <row r="44" spans="1:249" ht="12.75" hidden="1" customHeight="1">
      <c r="A44" s="13" t="s">
        <v>37</v>
      </c>
      <c r="B44" s="14" t="s">
        <v>38</v>
      </c>
      <c r="C44" s="15" t="s">
        <v>24</v>
      </c>
      <c r="D44" s="16"/>
    </row>
    <row r="45" spans="1:249" s="11" customFormat="1" ht="13.5" customHeight="1">
      <c r="A45" s="22" t="s">
        <v>39</v>
      </c>
      <c r="B45" s="8" t="s">
        <v>40</v>
      </c>
      <c r="C45" s="1" t="s">
        <v>5</v>
      </c>
      <c r="D45" s="9">
        <f>D50*D7+D53*D7+D56</f>
        <v>257.59402500000004</v>
      </c>
      <c r="IN45" s="7"/>
      <c r="IO45" s="7"/>
    </row>
    <row r="46" spans="1:249" ht="40.5">
      <c r="A46" s="13" t="s">
        <v>41</v>
      </c>
      <c r="B46" s="14" t="s">
        <v>115</v>
      </c>
      <c r="C46" s="15" t="s">
        <v>42</v>
      </c>
      <c r="D46" s="16">
        <f>2.5+3.75</f>
        <v>6.25</v>
      </c>
    </row>
    <row r="47" spans="1:249" ht="27">
      <c r="A47" s="13" t="s">
        <v>43</v>
      </c>
      <c r="B47" s="14" t="s">
        <v>99</v>
      </c>
      <c r="C47" s="15" t="s">
        <v>42</v>
      </c>
      <c r="D47" s="16">
        <f>D46*D7</f>
        <v>93.75</v>
      </c>
    </row>
    <row r="48" spans="1:249">
      <c r="A48" s="13" t="s">
        <v>44</v>
      </c>
      <c r="B48" s="14" t="s">
        <v>45</v>
      </c>
      <c r="C48" s="15" t="s">
        <v>46</v>
      </c>
      <c r="D48" s="24">
        <v>7.0000000000000007E-2</v>
      </c>
    </row>
    <row r="49" spans="1:249" ht="27">
      <c r="A49" s="13" t="s">
        <v>47</v>
      </c>
      <c r="B49" s="14" t="s">
        <v>48</v>
      </c>
      <c r="C49" s="15" t="s">
        <v>24</v>
      </c>
      <c r="D49" s="24">
        <v>106.75</v>
      </c>
    </row>
    <row r="50" spans="1:249" ht="27">
      <c r="A50" s="13" t="s">
        <v>49</v>
      </c>
      <c r="B50" s="14" t="s">
        <v>100</v>
      </c>
      <c r="C50" s="15" t="s">
        <v>24</v>
      </c>
      <c r="D50" s="16">
        <f>D48*D49</f>
        <v>7.472500000000001</v>
      </c>
    </row>
    <row r="51" spans="1:249" ht="27">
      <c r="A51" s="13" t="s">
        <v>50</v>
      </c>
      <c r="B51" s="14" t="s">
        <v>51</v>
      </c>
      <c r="C51" s="15" t="s">
        <v>46</v>
      </c>
      <c r="D51" s="24">
        <v>0.06</v>
      </c>
    </row>
    <row r="52" spans="1:249">
      <c r="A52" s="13" t="s">
        <v>52</v>
      </c>
      <c r="B52" s="14" t="s">
        <v>53</v>
      </c>
      <c r="C52" s="15" t="s">
        <v>24</v>
      </c>
      <c r="D52" s="57">
        <v>149.81</v>
      </c>
    </row>
    <row r="53" spans="1:249" ht="27">
      <c r="A53" s="13" t="s">
        <v>54</v>
      </c>
      <c r="B53" s="14" t="s">
        <v>101</v>
      </c>
      <c r="C53" s="15" t="s">
        <v>24</v>
      </c>
      <c r="D53" s="16">
        <f>D51*D52</f>
        <v>8.9885999999999999</v>
      </c>
    </row>
    <row r="54" spans="1:249" ht="27">
      <c r="A54" s="13" t="s">
        <v>55</v>
      </c>
      <c r="B54" s="14" t="s">
        <v>103</v>
      </c>
      <c r="C54" s="15" t="s">
        <v>98</v>
      </c>
      <c r="D54" s="24">
        <v>5.08</v>
      </c>
    </row>
    <row r="55" spans="1:249">
      <c r="A55" s="13" t="s">
        <v>56</v>
      </c>
      <c r="B55" s="14" t="s">
        <v>57</v>
      </c>
      <c r="C55" s="15" t="s">
        <v>24</v>
      </c>
      <c r="D55" s="24">
        <v>22.42</v>
      </c>
    </row>
    <row r="56" spans="1:249" ht="27">
      <c r="A56" s="13" t="s">
        <v>58</v>
      </c>
      <c r="B56" s="14" t="s">
        <v>102</v>
      </c>
      <c r="C56" s="15" t="s">
        <v>86</v>
      </c>
      <c r="D56" s="16">
        <f>D47*D54*D55/1000</f>
        <v>10.677525000000001</v>
      </c>
    </row>
    <row r="57" spans="1:249" s="11" customFormat="1" ht="54">
      <c r="A57" s="22" t="s">
        <v>59</v>
      </c>
      <c r="B57" s="23" t="s">
        <v>108</v>
      </c>
      <c r="C57" s="1" t="s">
        <v>5</v>
      </c>
      <c r="D57" s="9">
        <f>D58*D7*D59/1000</f>
        <v>62.505000000000003</v>
      </c>
      <c r="IN57" s="7"/>
      <c r="IO57" s="7"/>
    </row>
    <row r="58" spans="1:249" ht="27">
      <c r="A58" s="13" t="s">
        <v>60</v>
      </c>
      <c r="B58" s="14" t="s">
        <v>61</v>
      </c>
      <c r="C58" s="15"/>
      <c r="D58" s="57">
        <v>1.5</v>
      </c>
    </row>
    <row r="59" spans="1:249">
      <c r="A59" s="13" t="s">
        <v>62</v>
      </c>
      <c r="B59" s="14" t="s">
        <v>63</v>
      </c>
      <c r="C59" s="15" t="s">
        <v>24</v>
      </c>
      <c r="D59" s="16">
        <v>2778</v>
      </c>
    </row>
    <row r="60" spans="1:249" s="10" customFormat="1" ht="27">
      <c r="A60" s="25">
        <v>11</v>
      </c>
      <c r="B60" s="26" t="s">
        <v>64</v>
      </c>
      <c r="C60" s="27" t="s">
        <v>5</v>
      </c>
      <c r="D60" s="27">
        <f>D9+D45+D57</f>
        <v>531.17623188750008</v>
      </c>
      <c r="E60" s="28"/>
      <c r="F60" s="28"/>
      <c r="H60" s="29"/>
      <c r="I60" s="29"/>
      <c r="J60" s="29"/>
      <c r="K60" s="29"/>
      <c r="L60" s="29"/>
      <c r="IN60" s="7"/>
      <c r="IO60" s="7"/>
    </row>
    <row r="61" spans="1:249" s="37" customFormat="1" ht="14.25">
      <c r="A61" s="30">
        <f>A60+1</f>
        <v>12</v>
      </c>
      <c r="B61" s="31" t="s">
        <v>65</v>
      </c>
      <c r="C61" s="32" t="s">
        <v>5</v>
      </c>
      <c r="D61" s="33">
        <f t="shared" ref="D61" si="1">D60/D7</f>
        <v>35.411748792500006</v>
      </c>
      <c r="E61" s="34"/>
      <c r="F61" s="35"/>
      <c r="G61" s="35"/>
      <c r="H61" s="36"/>
      <c r="I61" s="36"/>
      <c r="J61" s="36"/>
      <c r="K61" s="36"/>
      <c r="L61" s="36"/>
      <c r="IN61" s="7"/>
      <c r="IO61" s="7"/>
    </row>
    <row r="62" spans="1:249" s="10" customFormat="1" ht="29.25" customHeight="1">
      <c r="A62" s="26">
        <f>A61+1</f>
        <v>13</v>
      </c>
      <c r="B62" s="26" t="s">
        <v>66</v>
      </c>
      <c r="C62" s="27" t="s">
        <v>5</v>
      </c>
      <c r="D62" s="27">
        <f>D60*D8</f>
        <v>1593.5286956625002</v>
      </c>
      <c r="E62" s="35"/>
      <c r="F62" s="35"/>
      <c r="G62" s="38"/>
      <c r="H62" s="29"/>
      <c r="I62" s="29"/>
      <c r="J62" s="29"/>
      <c r="K62" s="29"/>
      <c r="L62" s="29"/>
      <c r="IN62" s="7"/>
      <c r="IO62" s="7"/>
    </row>
    <row r="63" spans="1:249" s="37" customFormat="1">
      <c r="A63" s="30">
        <f>A62+1</f>
        <v>14</v>
      </c>
      <c r="B63" s="31" t="s">
        <v>67</v>
      </c>
      <c r="C63" s="32" t="s">
        <v>5</v>
      </c>
      <c r="D63" s="74">
        <f>D61*D8</f>
        <v>106.23524637750002</v>
      </c>
      <c r="E63" s="34"/>
      <c r="F63" s="39"/>
      <c r="H63" s="36"/>
      <c r="I63" s="36"/>
      <c r="J63" s="36"/>
      <c r="K63" s="36"/>
      <c r="L63" s="36"/>
      <c r="IN63" s="7"/>
      <c r="IO63" s="7"/>
    </row>
    <row r="64" spans="1:249" ht="13.5" customHeight="1">
      <c r="A64" s="59">
        <f>A63+1</f>
        <v>15</v>
      </c>
      <c r="B64" s="60" t="s">
        <v>107</v>
      </c>
      <c r="C64" s="73" t="s">
        <v>5</v>
      </c>
      <c r="D64" s="71">
        <f>D62</f>
        <v>1593.5286956625002</v>
      </c>
    </row>
    <row r="65" spans="1:249" s="41" customFormat="1" ht="12.75" hidden="1" customHeight="1">
      <c r="A65" s="40"/>
      <c r="B65" s="76" t="s">
        <v>68</v>
      </c>
      <c r="C65" s="76"/>
      <c r="D65" s="76"/>
      <c r="F65" s="42"/>
      <c r="G65" s="42"/>
      <c r="IN65" s="7"/>
      <c r="IO65" s="7"/>
    </row>
    <row r="66" spans="1:249" s="21" customFormat="1" hidden="1" outlineLevel="1">
      <c r="B66" s="61" t="s">
        <v>69</v>
      </c>
      <c r="C66" s="61"/>
      <c r="D66" s="43"/>
      <c r="H66" s="44"/>
      <c r="I66" s="44"/>
      <c r="J66" s="44"/>
      <c r="K66" s="44"/>
      <c r="L66" s="44"/>
      <c r="IN66" s="45"/>
      <c r="IO66" s="45"/>
    </row>
    <row r="67" spans="1:249" s="21" customFormat="1" hidden="1" outlineLevel="1">
      <c r="B67" s="61" t="s">
        <v>70</v>
      </c>
      <c r="C67" s="46"/>
      <c r="D67" s="47"/>
      <c r="H67" s="44"/>
      <c r="I67" s="44"/>
      <c r="J67" s="44"/>
      <c r="K67" s="44"/>
      <c r="L67" s="44"/>
      <c r="IN67" s="45"/>
      <c r="IO67" s="45"/>
    </row>
    <row r="68" spans="1:249" s="21" customFormat="1" hidden="1">
      <c r="B68" s="61"/>
      <c r="C68" s="46"/>
      <c r="D68" s="47"/>
      <c r="H68" s="44"/>
      <c r="I68" s="44"/>
      <c r="J68" s="44"/>
      <c r="K68" s="44">
        <v>1257755</v>
      </c>
      <c r="L68" s="44"/>
      <c r="IN68" s="45"/>
      <c r="IO68" s="45"/>
    </row>
    <row r="69" spans="1:249" s="21" customFormat="1" ht="12.75" hidden="1" customHeight="1">
      <c r="B69" s="77" t="s">
        <v>71</v>
      </c>
      <c r="C69" s="77"/>
      <c r="D69" s="77"/>
      <c r="H69" s="44"/>
      <c r="I69" s="44"/>
      <c r="J69" s="44"/>
      <c r="K69" s="44">
        <v>954183</v>
      </c>
      <c r="L69" s="44"/>
      <c r="IN69" s="45"/>
      <c r="IO69" s="45"/>
    </row>
    <row r="70" spans="1:249" ht="12.75" hidden="1" customHeight="1" outlineLevel="1">
      <c r="B70" s="78" t="s">
        <v>72</v>
      </c>
      <c r="C70" s="78"/>
      <c r="D70" s="78"/>
      <c r="H70" s="48"/>
      <c r="I70" s="48"/>
      <c r="J70" s="48"/>
      <c r="K70" s="48">
        <f>SUM(K68:K69)</f>
        <v>2211938</v>
      </c>
      <c r="L70" s="48"/>
    </row>
    <row r="71" spans="1:249" hidden="1" outlineLevel="1">
      <c r="H71" s="48"/>
      <c r="I71" s="48"/>
      <c r="J71" s="48"/>
      <c r="K71" s="48"/>
      <c r="L71" s="48"/>
    </row>
    <row r="72" spans="1:249" hidden="1" outlineLevel="1">
      <c r="B72" s="5" t="s">
        <v>73</v>
      </c>
      <c r="C72" s="49">
        <v>20163</v>
      </c>
      <c r="D72" s="49"/>
    </row>
    <row r="73" spans="1:249" hidden="1" outlineLevel="1">
      <c r="B73" s="5" t="s">
        <v>74</v>
      </c>
      <c r="C73" s="49">
        <v>5575</v>
      </c>
      <c r="D73" s="49"/>
    </row>
    <row r="74" spans="1:249" hidden="1" outlineLevel="1">
      <c r="B74" s="5" t="s">
        <v>75</v>
      </c>
      <c r="C74" s="49">
        <v>11655</v>
      </c>
      <c r="D74" s="49"/>
    </row>
    <row r="75" spans="1:249" hidden="1" outlineLevel="1">
      <c r="B75" s="5" t="s">
        <v>76</v>
      </c>
      <c r="C75" s="49">
        <f>C74*1/100</f>
        <v>116.55</v>
      </c>
      <c r="D75" s="49"/>
    </row>
    <row r="76" spans="1:249" s="50" customFormat="1" hidden="1" outlineLevel="1">
      <c r="B76" s="50" t="s">
        <v>77</v>
      </c>
      <c r="C76" s="51">
        <f>C72+(C74/3)-(C73/2)-C75</f>
        <v>21143.95</v>
      </c>
      <c r="D76" s="51"/>
      <c r="F76" s="5"/>
      <c r="G76" s="5"/>
      <c r="IN76" s="52"/>
      <c r="IO76" s="52"/>
    </row>
    <row r="77" spans="1:249" collapsed="1"/>
    <row r="80" spans="1:249">
      <c r="B80" s="53"/>
      <c r="D80" s="55"/>
    </row>
    <row r="81" spans="2:5">
      <c r="B81" s="54"/>
      <c r="E81" s="56"/>
    </row>
    <row r="82" spans="2:5" ht="27.75" customHeight="1"/>
    <row r="83" spans="2:5">
      <c r="B83" s="11"/>
      <c r="C83" s="3"/>
      <c r="D83" s="3"/>
    </row>
    <row r="84" spans="2:5">
      <c r="B84" s="11"/>
      <c r="C84" s="3"/>
      <c r="D84" s="3"/>
    </row>
    <row r="85" spans="2:5">
      <c r="B85" s="11"/>
      <c r="C85" s="3"/>
      <c r="D85" s="3"/>
    </row>
    <row r="86" spans="2:5">
      <c r="B86" s="11"/>
      <c r="C86" s="3"/>
      <c r="D86" s="3"/>
    </row>
  </sheetData>
  <mergeCells count="7">
    <mergeCell ref="A2:D2"/>
    <mergeCell ref="B65:D65"/>
    <mergeCell ref="B69:D69"/>
    <mergeCell ref="B70:D70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57056F8-4609-4530-8B5E-9460DA6F4CB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</vt:lpstr>
      <vt:lpstr>новый!Заголовки_для_печати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Рахметова Жанар Исахметкызы</dc:creator>
  <cp:lastModifiedBy>Пользователь Windows</cp:lastModifiedBy>
  <cp:lastPrinted>2020-05-13T06:07:39Z</cp:lastPrinted>
  <dcterms:created xsi:type="dcterms:W3CDTF">2016-11-09T06:20:45Z</dcterms:created>
  <dcterms:modified xsi:type="dcterms:W3CDTF">2020-05-26T04:00:21Z</dcterms:modified>
</cp:coreProperties>
</file>